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11" i="1" l="1"/>
  <c r="B111" i="1"/>
  <c r="G111" i="1" s="1"/>
  <c r="D66" i="1"/>
  <c r="G66" i="1" s="1"/>
  <c r="D64" i="1"/>
  <c r="G64" i="1" s="1"/>
  <c r="B64" i="1"/>
  <c r="D61" i="1"/>
  <c r="B61" i="1"/>
  <c r="G61" i="1" s="1"/>
  <c r="D57" i="1"/>
  <c r="B57" i="1"/>
  <c r="G57" i="1" s="1"/>
  <c r="G54" i="1"/>
  <c r="D54" i="1"/>
  <c r="D52" i="1"/>
  <c r="B52" i="1"/>
  <c r="G52" i="1" s="1"/>
  <c r="D39" i="1"/>
  <c r="G39" i="1" s="1"/>
  <c r="D37" i="1"/>
  <c r="G37" i="1" s="1"/>
  <c r="B37" i="1"/>
  <c r="D33" i="1"/>
  <c r="B33" i="1"/>
  <c r="G33" i="1" s="1"/>
  <c r="D29" i="1"/>
  <c r="B29" i="1"/>
  <c r="G29" i="1" s="1"/>
  <c r="G26" i="1"/>
  <c r="D26" i="1"/>
  <c r="B26" i="1"/>
  <c r="D16" i="1"/>
  <c r="G16" i="1" s="1"/>
  <c r="B16" i="1"/>
  <c r="D15" i="1"/>
  <c r="D14" i="1"/>
  <c r="G14" i="1" s="1"/>
  <c r="B12" i="1"/>
  <c r="D11" i="1"/>
  <c r="D12" i="1" s="1"/>
  <c r="D113" i="1" s="1"/>
  <c r="D10" i="1"/>
  <c r="B10" i="1"/>
  <c r="B113" i="1" s="1"/>
  <c r="E113" i="1" l="1"/>
  <c r="G12" i="1"/>
  <c r="G10" i="1"/>
</calcChain>
</file>

<file path=xl/sharedStrings.xml><?xml version="1.0" encoding="utf-8"?>
<sst xmlns="http://schemas.openxmlformats.org/spreadsheetml/2006/main" count="355" uniqueCount="209">
  <si>
    <t>МБДОУ №244</t>
  </si>
  <si>
    <t>Бюджетные средства 2014г</t>
  </si>
  <si>
    <t>Номер</t>
  </si>
  <si>
    <t>Дата</t>
  </si>
  <si>
    <t>Общая сумма договора</t>
  </si>
  <si>
    <t>Контрагент</t>
  </si>
  <si>
    <t>Комментарий</t>
  </si>
  <si>
    <t>КОСГУ</t>
  </si>
  <si>
    <t>92908</t>
  </si>
  <si>
    <t>Ростовский филиал ОАО "Ростелеком"</t>
  </si>
  <si>
    <t>Связь</t>
  </si>
  <si>
    <t>2.2.1</t>
  </si>
  <si>
    <t>93442</t>
  </si>
  <si>
    <t>интернет</t>
  </si>
  <si>
    <t>план 221</t>
  </si>
  <si>
    <t>17/04</t>
  </si>
  <si>
    <t>ОАО "Коммунальщик Дона"</t>
  </si>
  <si>
    <t>тепло</t>
  </si>
  <si>
    <t>223/9721</t>
  </si>
  <si>
    <t>план 223/9721</t>
  </si>
  <si>
    <t>982</t>
  </si>
  <si>
    <t>ООО "Энергосбыт-Первомайский"</t>
  </si>
  <si>
    <t>электроэнергия</t>
  </si>
  <si>
    <t>223/9730</t>
  </si>
  <si>
    <t>план 223/9730</t>
  </si>
  <si>
    <t>11874</t>
  </si>
  <si>
    <t>ОАО "ПО Водоканал"</t>
  </si>
  <si>
    <t>водоснабжение</t>
  </si>
  <si>
    <t>223/9740</t>
  </si>
  <si>
    <t>план 223/9740</t>
  </si>
  <si>
    <t>13/244</t>
  </si>
  <si>
    <t>ИП Малеев Михаил Анатольевич</t>
  </si>
  <si>
    <t>Техническое обслуживание УУТЭ</t>
  </si>
  <si>
    <t>225/0000</t>
  </si>
  <si>
    <t>14/244</t>
  </si>
  <si>
    <t>ООО " Технологии чистоты "</t>
  </si>
  <si>
    <t>Вывоз ТОП</t>
  </si>
  <si>
    <t>244-01.14</t>
  </si>
  <si>
    <t>ИП Епифанова Н.П.</t>
  </si>
  <si>
    <t>Техническое ослуживание озоновой установки</t>
  </si>
  <si>
    <t>12/24</t>
  </si>
  <si>
    <t>УФК по Ростовской области (5824,ГБУ РО "Дезинфекционная станция" л/с 20586Ш81050)</t>
  </si>
  <si>
    <t>Дератизация и дезинсекция</t>
  </si>
  <si>
    <t>15/244</t>
  </si>
  <si>
    <t>ИП Чистяков П.Д.</t>
  </si>
  <si>
    <t>заправка катриджей</t>
  </si>
  <si>
    <t>56/244</t>
  </si>
  <si>
    <t>ИП Синицын В.Г.</t>
  </si>
  <si>
    <t>замеры сопротивлен.</t>
  </si>
  <si>
    <t>58/244</t>
  </si>
  <si>
    <t>ООО "Росторгмонтаж"</t>
  </si>
  <si>
    <t>ремонт технол. оборуд.</t>
  </si>
  <si>
    <t>ОФ-000244</t>
  </si>
  <si>
    <t>ООО "Южный метрологический центр"</t>
  </si>
  <si>
    <t>поверка измерительных приборов</t>
  </si>
  <si>
    <t>79/244</t>
  </si>
  <si>
    <t>ООО "Лесоруб-9"</t>
  </si>
  <si>
    <t>обрезка деревьев</t>
  </si>
  <si>
    <t>план 225/0000</t>
  </si>
  <si>
    <t>6209030920</t>
  </si>
  <si>
    <t>ФГУП "Охрана" МВД по РО</t>
  </si>
  <si>
    <t>тревожнаям кнопка</t>
  </si>
  <si>
    <t>225/9028</t>
  </si>
  <si>
    <t>план 225/9028</t>
  </si>
  <si>
    <t>10/244</t>
  </si>
  <si>
    <t>3012.2013</t>
  </si>
  <si>
    <t>ООО "Гарантия безопастности"</t>
  </si>
  <si>
    <t>Техническое обслуживание АПС</t>
  </si>
  <si>
    <t>225/9029</t>
  </si>
  <si>
    <t>11/244</t>
  </si>
  <si>
    <t>ООО "Системы пожарной безопасности"</t>
  </si>
  <si>
    <t>Техническое обслуживание станции РСПИ "Стрелец-Мониторинг"</t>
  </si>
  <si>
    <t>план 225/9029</t>
  </si>
  <si>
    <t>42/244</t>
  </si>
  <si>
    <t>ИП Гайдук И.В.</t>
  </si>
  <si>
    <t>опрессовка</t>
  </si>
  <si>
    <t>225/9241</t>
  </si>
  <si>
    <t>0358300246114000004-0161928-01</t>
  </si>
  <si>
    <t>ООО "Стройиндустрия"</t>
  </si>
  <si>
    <t>ремонт отопления</t>
  </si>
  <si>
    <t>план 225/9241</t>
  </si>
  <si>
    <t>6-3721/ТО</t>
  </si>
  <si>
    <t>УФК по Ростовской области (5800, ФГКУ УВО ГУ МВД России по Ростовской области, л/с 04581А79300)</t>
  </si>
  <si>
    <t>Охрана</t>
  </si>
  <si>
    <t>226/9028</t>
  </si>
  <si>
    <t>план 226/9028</t>
  </si>
  <si>
    <t>53436,00</t>
  </si>
  <si>
    <t>РФ12300001</t>
  </si>
  <si>
    <t>ООО "1С:Франчайзи.ГЭНДАЛЬФ"</t>
  </si>
  <si>
    <t>поддержка интернет-ресурс</t>
  </si>
  <si>
    <t>226/0000</t>
  </si>
  <si>
    <t>1/090-244</t>
  </si>
  <si>
    <t>ФБУЗ "Центр гигиены и эпидимиологии в Ростовской области"</t>
  </si>
  <si>
    <t>обследование на гельминтозы и кишечные протоозы сотрудников</t>
  </si>
  <si>
    <t>2/090-244</t>
  </si>
  <si>
    <t>паразитологическое исследования почвы</t>
  </si>
  <si>
    <t>244-1</t>
  </si>
  <si>
    <t>ИП Каклюгин С.В.</t>
  </si>
  <si>
    <t>сопровождение ППО "СУФД-онлайн"</t>
  </si>
  <si>
    <t>25/244</t>
  </si>
  <si>
    <t>РГСУ (ФПКиДО)</t>
  </si>
  <si>
    <t>обучение по охране труда</t>
  </si>
  <si>
    <t>26/244</t>
  </si>
  <si>
    <t>ООО "АльфаПроф"</t>
  </si>
  <si>
    <t>сопровож. информ. системы "Электронный дет.сад"</t>
  </si>
  <si>
    <t>40/Р/Т</t>
  </si>
  <si>
    <t>НОУ "ПромТестБезопасность"</t>
  </si>
  <si>
    <t>обучение по тепловым установкам</t>
  </si>
  <si>
    <t>41/244</t>
  </si>
  <si>
    <t>ООО МЦ "ЮгМедТранс"</t>
  </si>
  <si>
    <t>медосмотр</t>
  </si>
  <si>
    <t>289/166</t>
  </si>
  <si>
    <t>ВДПО РО</t>
  </si>
  <si>
    <t>обучение по пожарн. безоп.</t>
  </si>
  <si>
    <t>3484/090</t>
  </si>
  <si>
    <t>Центр гигиены и эпидемиологии</t>
  </si>
  <si>
    <t>санминимум</t>
  </si>
  <si>
    <t>Г-Т61/1/14-9-1049</t>
  </si>
  <si>
    <t>ООО "Русь-Телеком"</t>
  </si>
  <si>
    <t>изготовление ЭЦП ИФНС,ФСС,Статистика)</t>
  </si>
  <si>
    <t>14НБ-666</t>
  </si>
  <si>
    <t>ООО Парус-Дон</t>
  </si>
  <si>
    <t xml:space="preserve">Парус-On-line </t>
  </si>
  <si>
    <t>план 226/0000</t>
  </si>
  <si>
    <t>226/9027</t>
  </si>
  <si>
    <t>план 226/9027</t>
  </si>
  <si>
    <t>57/244</t>
  </si>
  <si>
    <t>Фирма "Вариант"</t>
  </si>
  <si>
    <t>составление сметы</t>
  </si>
  <si>
    <t>226/9508</t>
  </si>
  <si>
    <t>план 226/9508</t>
  </si>
  <si>
    <t>52/244</t>
  </si>
  <si>
    <t>ИП Гевондян Р.С.</t>
  </si>
  <si>
    <t>канцтовары</t>
  </si>
  <si>
    <t>340/0000</t>
  </si>
  <si>
    <t>54/244</t>
  </si>
  <si>
    <t>ООО "Эксперт"</t>
  </si>
  <si>
    <t>хозтовары</t>
  </si>
  <si>
    <t>82/244</t>
  </si>
  <si>
    <t>ИП Федоренко И.В.</t>
  </si>
  <si>
    <t>план 340/0000</t>
  </si>
  <si>
    <t>0358300246114000007-0161928-01</t>
  </si>
  <si>
    <t>ИП Кулиничева М.Н.</t>
  </si>
  <si>
    <t>мягкий инвент</t>
  </si>
  <si>
    <t>340/9320</t>
  </si>
  <si>
    <t>план 340/9320</t>
  </si>
  <si>
    <t>80/244</t>
  </si>
  <si>
    <t>игров. оборуб</t>
  </si>
  <si>
    <t>310/0000</t>
  </si>
  <si>
    <t>план 310</t>
  </si>
  <si>
    <t>3/244</t>
  </si>
  <si>
    <t>ИП Поливода Д.С</t>
  </si>
  <si>
    <t>яйцо</t>
  </si>
  <si>
    <t>340/9331</t>
  </si>
  <si>
    <t>4/244</t>
  </si>
  <si>
    <t>ИП Кудрявцева Н.С.</t>
  </si>
  <si>
    <t>консервы</t>
  </si>
  <si>
    <t>5/244</t>
  </si>
  <si>
    <t>сосиски</t>
  </si>
  <si>
    <t>6/244</t>
  </si>
  <si>
    <t>сок</t>
  </si>
  <si>
    <t>7/244</t>
  </si>
  <si>
    <t>ИП Гредасов А.И.</t>
  </si>
  <si>
    <t>прочие</t>
  </si>
  <si>
    <t>8/244</t>
  </si>
  <si>
    <t>масло растительное</t>
  </si>
  <si>
    <t>9/244</t>
  </si>
  <si>
    <t>крупы</t>
  </si>
  <si>
    <t>19/244</t>
  </si>
  <si>
    <t>овощи</t>
  </si>
  <si>
    <t>20/244</t>
  </si>
  <si>
    <t>фрукты</t>
  </si>
  <si>
    <t>21/244</t>
  </si>
  <si>
    <t>рыба</t>
  </si>
  <si>
    <t>22/244</t>
  </si>
  <si>
    <t>ЗАО Группа АЛЛ</t>
  </si>
  <si>
    <t>молочная продукция</t>
  </si>
  <si>
    <t>23/244</t>
  </si>
  <si>
    <t>хлеб</t>
  </si>
  <si>
    <t>24/244</t>
  </si>
  <si>
    <t>ООО "Продовольственная база № 29"</t>
  </si>
  <si>
    <t>мясо</t>
  </si>
  <si>
    <t>27/244</t>
  </si>
  <si>
    <t>28/244</t>
  </si>
  <si>
    <t>ООО "Комбинат общетсвеннго питания"</t>
  </si>
  <si>
    <t>29/244</t>
  </si>
  <si>
    <t>доп сог</t>
  </si>
  <si>
    <t>-128130,74 снятие 1кв</t>
  </si>
  <si>
    <t>53/244</t>
  </si>
  <si>
    <t>55/244</t>
  </si>
  <si>
    <t>ИП Крышкина С.Ю.</t>
  </si>
  <si>
    <t>59/244</t>
  </si>
  <si>
    <t>60/244</t>
  </si>
  <si>
    <t>61/244</t>
  </si>
  <si>
    <t>62/244</t>
  </si>
  <si>
    <t>63/244</t>
  </si>
  <si>
    <t>64/244</t>
  </si>
  <si>
    <t>65/244</t>
  </si>
  <si>
    <t>69/244</t>
  </si>
  <si>
    <t>70/244</t>
  </si>
  <si>
    <t>71/244</t>
  </si>
  <si>
    <t>72/244</t>
  </si>
  <si>
    <t>73/244</t>
  </si>
  <si>
    <t>74/244</t>
  </si>
  <si>
    <t>75/244</t>
  </si>
  <si>
    <t>76/244</t>
  </si>
  <si>
    <t>77/244</t>
  </si>
  <si>
    <t>78/244</t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</si>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</sst>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2" xfId="0" applyFont="1" applyBorder="1"/>
    <xf numFmtId="49" fontId="5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/>
    <xf numFmtId="0" fontId="5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Fill="1" applyBorder="1"/>
    <xf numFmtId="49" fontId="5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left" vertical="justify" wrapText="1"/>
    </xf>
    <xf numFmtId="14" fontId="6" fillId="0" borderId="2" xfId="0" applyNumberFormat="1" applyFont="1" applyFill="1" applyBorder="1" applyAlignment="1">
      <alignment horizontal="left" vertical="justify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2" fontId="1" fillId="0" borderId="2" xfId="0" applyNumberFormat="1" applyFont="1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2" fontId="1" fillId="0" borderId="2" xfId="0" applyNumberFormat="1" applyFont="1" applyFill="1" applyBorder="1"/>
    <xf numFmtId="0" fontId="9" fillId="0" borderId="2" xfId="0" applyFont="1" applyFill="1" applyBorder="1"/>
    <xf numFmtId="14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/>
    <xf numFmtId="9" fontId="5" fillId="0" borderId="2" xfId="0" applyNumberFormat="1" applyFont="1" applyBorder="1"/>
    <xf numFmtId="4" fontId="1" fillId="0" borderId="2" xfId="0" applyNumberFormat="1" applyFont="1" applyBorder="1"/>
    <xf numFmtId="4" fontId="1" fillId="0" borderId="0" xfId="0" applyNumberFormat="1" applyFont="1"/>
    <xf numFmtId="4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topLeftCell="A79" workbookViewId="0">
      <selection activeCell="H5" sqref="H5"/>
    </sheetView>
  </sheetViews>
  <sheetFormatPr defaultRowHeight="15" x14ac:dyDescent="0.25"/>
  <cols>
    <col min="1" max="1" width="12.28515625" style="1" customWidth="1"/>
    <col min="2" max="2" width="12.140625" style="1" customWidth="1"/>
    <col min="3" max="3" width="9.28515625" style="1" customWidth="1"/>
    <col min="4" max="4" width="11.5703125" style="1" customWidth="1"/>
    <col min="5" max="5" width="21.85546875" style="1" customWidth="1"/>
    <col min="6" max="6" width="20.5703125" style="1" customWidth="1"/>
    <col min="7" max="7" width="11.7109375" style="1" customWidth="1"/>
  </cols>
  <sheetData>
    <row r="1" spans="1:7" ht="22.5" x14ac:dyDescent="0.25">
      <c r="B1" s="2" t="s">
        <v>0</v>
      </c>
      <c r="C1" s="3"/>
    </row>
    <row r="2" spans="1:7" ht="15.75" x14ac:dyDescent="0.25">
      <c r="B2" s="4" t="s">
        <v>1</v>
      </c>
      <c r="C2" s="5"/>
    </row>
    <row r="3" spans="1:7" x14ac:dyDescent="0.25">
      <c r="B3" s="6"/>
      <c r="C3" s="6"/>
    </row>
    <row r="5" spans="1:7" ht="38.25" x14ac:dyDescent="0.25">
      <c r="A5" s="7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</row>
    <row r="6" spans="1:7" ht="25.5" x14ac:dyDescent="0.25">
      <c r="A6" s="7"/>
      <c r="B6" s="9" t="s">
        <v>8</v>
      </c>
      <c r="C6" s="10">
        <v>41638</v>
      </c>
      <c r="D6" s="11">
        <v>9048.24</v>
      </c>
      <c r="E6" s="12" t="s">
        <v>9</v>
      </c>
      <c r="F6" s="12" t="s">
        <v>10</v>
      </c>
      <c r="G6" s="9" t="s">
        <v>11</v>
      </c>
    </row>
    <row r="7" spans="1:7" ht="25.5" x14ac:dyDescent="0.25">
      <c r="A7" s="7"/>
      <c r="B7" s="9" t="s">
        <v>12</v>
      </c>
      <c r="C7" s="10">
        <v>41638</v>
      </c>
      <c r="D7" s="11">
        <v>20951.759999999998</v>
      </c>
      <c r="E7" s="12" t="s">
        <v>9</v>
      </c>
      <c r="F7" s="12" t="s">
        <v>13</v>
      </c>
      <c r="G7" s="9" t="s">
        <v>11</v>
      </c>
    </row>
    <row r="8" spans="1:7" ht="25.5" x14ac:dyDescent="0.25">
      <c r="A8" s="7"/>
      <c r="B8" s="9" t="s">
        <v>12</v>
      </c>
      <c r="C8" s="10">
        <v>41765</v>
      </c>
      <c r="D8" s="11">
        <v>27376</v>
      </c>
      <c r="E8" s="12" t="s">
        <v>9</v>
      </c>
      <c r="F8" s="12" t="s">
        <v>13</v>
      </c>
      <c r="G8" s="9" t="s">
        <v>11</v>
      </c>
    </row>
    <row r="9" spans="1:7" x14ac:dyDescent="0.25">
      <c r="A9" s="13"/>
      <c r="B9" s="14"/>
      <c r="C9" s="15"/>
      <c r="D9" s="16"/>
      <c r="E9" s="17"/>
      <c r="F9" s="17"/>
      <c r="G9" s="14"/>
    </row>
    <row r="10" spans="1:7" x14ac:dyDescent="0.25">
      <c r="A10" s="18" t="s">
        <v>14</v>
      </c>
      <c r="B10" s="19">
        <f>30000+42000-14624</f>
        <v>57376</v>
      </c>
      <c r="C10" s="20"/>
      <c r="D10" s="21">
        <f>SUM(D6:D9)</f>
        <v>57376</v>
      </c>
      <c r="E10" s="22"/>
      <c r="F10" s="22"/>
      <c r="G10" s="19">
        <f>B10-D10</f>
        <v>0</v>
      </c>
    </row>
    <row r="11" spans="1:7" ht="25.5" x14ac:dyDescent="0.25">
      <c r="A11" s="23"/>
      <c r="B11" s="9" t="s">
        <v>15</v>
      </c>
      <c r="C11" s="10">
        <v>41648</v>
      </c>
      <c r="D11" s="11">
        <f>864362.53+148771.82</f>
        <v>1013134.3500000001</v>
      </c>
      <c r="E11" s="12" t="s">
        <v>16</v>
      </c>
      <c r="F11" s="12" t="s">
        <v>17</v>
      </c>
      <c r="G11" s="8" t="s">
        <v>18</v>
      </c>
    </row>
    <row r="12" spans="1:7" ht="26.25" x14ac:dyDescent="0.25">
      <c r="A12" s="24" t="s">
        <v>19</v>
      </c>
      <c r="B12" s="19">
        <f>1116000-102865.65</f>
        <v>1013134.35</v>
      </c>
      <c r="C12" s="25"/>
      <c r="D12" s="21">
        <f>SUM(D11)</f>
        <v>1013134.3500000001</v>
      </c>
      <c r="E12" s="26"/>
      <c r="F12" s="26"/>
      <c r="G12" s="27">
        <f>B12-D12</f>
        <v>0</v>
      </c>
    </row>
    <row r="13" spans="1:7" ht="25.5" x14ac:dyDescent="0.25">
      <c r="A13" s="28"/>
      <c r="B13" s="9" t="s">
        <v>20</v>
      </c>
      <c r="C13" s="10">
        <v>41638</v>
      </c>
      <c r="D13" s="11">
        <v>445259.86</v>
      </c>
      <c r="E13" s="12" t="s">
        <v>21</v>
      </c>
      <c r="F13" s="12" t="s">
        <v>22</v>
      </c>
      <c r="G13" s="8" t="s">
        <v>23</v>
      </c>
    </row>
    <row r="14" spans="1:7" ht="26.25" x14ac:dyDescent="0.25">
      <c r="A14" s="24" t="s">
        <v>24</v>
      </c>
      <c r="B14" s="19">
        <v>445259.86</v>
      </c>
      <c r="C14" s="25"/>
      <c r="D14" s="21">
        <f>SUM(D13)</f>
        <v>445259.86</v>
      </c>
      <c r="E14" s="26"/>
      <c r="F14" s="26"/>
      <c r="G14" s="27">
        <f>B14-D14</f>
        <v>0</v>
      </c>
    </row>
    <row r="15" spans="1:7" x14ac:dyDescent="0.25">
      <c r="A15" s="28"/>
      <c r="B15" s="9" t="s">
        <v>25</v>
      </c>
      <c r="C15" s="10">
        <v>41634</v>
      </c>
      <c r="D15" s="11">
        <f>142845.52+73108.96</f>
        <v>215954.47999999998</v>
      </c>
      <c r="E15" s="17" t="s">
        <v>26</v>
      </c>
      <c r="F15" s="12" t="s">
        <v>27</v>
      </c>
      <c r="G15" s="8" t="s">
        <v>28</v>
      </c>
    </row>
    <row r="16" spans="1:7" ht="26.25" x14ac:dyDescent="0.25">
      <c r="A16" s="24" t="s">
        <v>29</v>
      </c>
      <c r="B16" s="19">
        <f>147400+68554.48</f>
        <v>215954.47999999998</v>
      </c>
      <c r="C16" s="25"/>
      <c r="D16" s="21">
        <f>SUM(D15)</f>
        <v>215954.47999999998</v>
      </c>
      <c r="E16" s="26"/>
      <c r="F16" s="26"/>
      <c r="G16" s="27">
        <f>B16-D16</f>
        <v>0</v>
      </c>
    </row>
    <row r="17" spans="1:7" ht="25.5" x14ac:dyDescent="0.25">
      <c r="A17" s="13"/>
      <c r="B17" s="14" t="s">
        <v>30</v>
      </c>
      <c r="C17" s="15">
        <v>41638</v>
      </c>
      <c r="D17" s="16">
        <v>18000</v>
      </c>
      <c r="E17" s="17" t="s">
        <v>31</v>
      </c>
      <c r="F17" s="17" t="s">
        <v>32</v>
      </c>
      <c r="G17" s="9" t="s">
        <v>33</v>
      </c>
    </row>
    <row r="18" spans="1:7" ht="25.5" x14ac:dyDescent="0.25">
      <c r="A18" s="13"/>
      <c r="B18" s="14" t="s">
        <v>34</v>
      </c>
      <c r="C18" s="15">
        <v>41638</v>
      </c>
      <c r="D18" s="16">
        <v>39715.440000000002</v>
      </c>
      <c r="E18" s="17" t="s">
        <v>35</v>
      </c>
      <c r="F18" s="17" t="s">
        <v>36</v>
      </c>
      <c r="G18" s="9" t="s">
        <v>33</v>
      </c>
    </row>
    <row r="19" spans="1:7" ht="38.25" x14ac:dyDescent="0.25">
      <c r="A19" s="13"/>
      <c r="B19" s="14" t="s">
        <v>37</v>
      </c>
      <c r="C19" s="15">
        <v>41638</v>
      </c>
      <c r="D19" s="16">
        <v>18000</v>
      </c>
      <c r="E19" s="17" t="s">
        <v>38</v>
      </c>
      <c r="F19" s="17" t="s">
        <v>39</v>
      </c>
      <c r="G19" s="9" t="s">
        <v>33</v>
      </c>
    </row>
    <row r="20" spans="1:7" ht="63.75" x14ac:dyDescent="0.25">
      <c r="A20" s="13"/>
      <c r="B20" s="14" t="s">
        <v>40</v>
      </c>
      <c r="C20" s="15">
        <v>41638</v>
      </c>
      <c r="D20" s="16">
        <v>22080</v>
      </c>
      <c r="E20" s="17" t="s">
        <v>41</v>
      </c>
      <c r="F20" s="17" t="s">
        <v>42</v>
      </c>
      <c r="G20" s="9" t="s">
        <v>33</v>
      </c>
    </row>
    <row r="21" spans="1:7" x14ac:dyDescent="0.25">
      <c r="A21" s="13"/>
      <c r="B21" s="14" t="s">
        <v>43</v>
      </c>
      <c r="C21" s="15">
        <v>41638</v>
      </c>
      <c r="D21" s="16">
        <v>12040</v>
      </c>
      <c r="E21" s="17" t="s">
        <v>44</v>
      </c>
      <c r="F21" s="17" t="s">
        <v>45</v>
      </c>
      <c r="G21" s="9" t="s">
        <v>33</v>
      </c>
    </row>
    <row r="22" spans="1:7" x14ac:dyDescent="0.25">
      <c r="A22" s="7"/>
      <c r="B22" s="9" t="s">
        <v>46</v>
      </c>
      <c r="C22" s="10">
        <v>41870</v>
      </c>
      <c r="D22" s="11">
        <v>32424.86</v>
      </c>
      <c r="E22" s="12" t="s">
        <v>47</v>
      </c>
      <c r="F22" s="12" t="s">
        <v>48</v>
      </c>
      <c r="G22" s="9" t="s">
        <v>33</v>
      </c>
    </row>
    <row r="23" spans="1:7" x14ac:dyDescent="0.25">
      <c r="A23" s="13"/>
      <c r="B23" s="14" t="s">
        <v>49</v>
      </c>
      <c r="C23" s="15">
        <v>41898</v>
      </c>
      <c r="D23" s="16">
        <v>2800</v>
      </c>
      <c r="E23" s="17" t="s">
        <v>50</v>
      </c>
      <c r="F23" s="17" t="s">
        <v>51</v>
      </c>
      <c r="G23" s="9" t="s">
        <v>33</v>
      </c>
    </row>
    <row r="24" spans="1:7" ht="25.5" x14ac:dyDescent="0.25">
      <c r="A24" s="7"/>
      <c r="B24" s="9" t="s">
        <v>52</v>
      </c>
      <c r="C24" s="10">
        <v>41906</v>
      </c>
      <c r="D24" s="11">
        <v>6170</v>
      </c>
      <c r="E24" s="12" t="s">
        <v>53</v>
      </c>
      <c r="F24" s="12" t="s">
        <v>54</v>
      </c>
      <c r="G24" s="9" t="s">
        <v>33</v>
      </c>
    </row>
    <row r="25" spans="1:7" x14ac:dyDescent="0.25">
      <c r="A25" s="7"/>
      <c r="B25" s="9" t="s">
        <v>55</v>
      </c>
      <c r="C25" s="10">
        <v>41962</v>
      </c>
      <c r="D25" s="11">
        <v>56909.57</v>
      </c>
      <c r="E25" s="12" t="s">
        <v>56</v>
      </c>
      <c r="F25" s="12" t="s">
        <v>57</v>
      </c>
      <c r="G25" s="9" t="s">
        <v>33</v>
      </c>
    </row>
    <row r="26" spans="1:7" x14ac:dyDescent="0.25">
      <c r="A26" s="18" t="s">
        <v>58</v>
      </c>
      <c r="B26" s="19">
        <f>110000+35000+63139.87</f>
        <v>208139.87</v>
      </c>
      <c r="C26" s="25"/>
      <c r="D26" s="21">
        <f>SUM(D17:D25)</f>
        <v>208139.87</v>
      </c>
      <c r="E26" s="26"/>
      <c r="F26" s="26"/>
      <c r="G26" s="27">
        <f>B26-D26</f>
        <v>0</v>
      </c>
    </row>
    <row r="27" spans="1:7" ht="25.5" x14ac:dyDescent="0.25">
      <c r="A27" s="29"/>
      <c r="B27" s="14" t="s">
        <v>59</v>
      </c>
      <c r="C27" s="15">
        <v>41283</v>
      </c>
      <c r="D27" s="16">
        <v>4467.6000000000004</v>
      </c>
      <c r="E27" s="17" t="s">
        <v>60</v>
      </c>
      <c r="F27" s="17" t="s">
        <v>61</v>
      </c>
      <c r="G27" s="14" t="s">
        <v>62</v>
      </c>
    </row>
    <row r="28" spans="1:7" x14ac:dyDescent="0.25">
      <c r="A28" s="29"/>
      <c r="B28" s="14"/>
      <c r="C28" s="15"/>
      <c r="D28" s="16"/>
      <c r="E28" s="17"/>
      <c r="F28" s="17"/>
      <c r="G28" s="14"/>
    </row>
    <row r="29" spans="1:7" ht="26.25" x14ac:dyDescent="0.25">
      <c r="A29" s="24" t="s">
        <v>63</v>
      </c>
      <c r="B29" s="19">
        <f>4800-332.4</f>
        <v>4467.6000000000004</v>
      </c>
      <c r="C29" s="25"/>
      <c r="D29" s="21">
        <f>SUM(D27+D28)</f>
        <v>4467.6000000000004</v>
      </c>
      <c r="E29" s="26"/>
      <c r="F29" s="26"/>
      <c r="G29" s="27">
        <f>B29-D29</f>
        <v>0</v>
      </c>
    </row>
    <row r="30" spans="1:7" ht="25.5" x14ac:dyDescent="0.25">
      <c r="A30" s="13"/>
      <c r="B30" s="14" t="s">
        <v>64</v>
      </c>
      <c r="C30" s="15" t="s">
        <v>65</v>
      </c>
      <c r="D30" s="16">
        <v>28851.48</v>
      </c>
      <c r="E30" s="17" t="s">
        <v>66</v>
      </c>
      <c r="F30" s="17" t="s">
        <v>67</v>
      </c>
      <c r="G30" s="14" t="s">
        <v>68</v>
      </c>
    </row>
    <row r="31" spans="1:7" ht="51" x14ac:dyDescent="0.25">
      <c r="A31" s="13"/>
      <c r="B31" s="14" t="s">
        <v>69</v>
      </c>
      <c r="C31" s="15">
        <v>41638</v>
      </c>
      <c r="D31" s="16">
        <v>44748</v>
      </c>
      <c r="E31" s="17" t="s">
        <v>70</v>
      </c>
      <c r="F31" s="17" t="s">
        <v>71</v>
      </c>
      <c r="G31" s="14" t="s">
        <v>68</v>
      </c>
    </row>
    <row r="32" spans="1:7" x14ac:dyDescent="0.25">
      <c r="A32" s="13"/>
      <c r="B32" s="14"/>
      <c r="C32" s="15"/>
      <c r="D32" s="16"/>
      <c r="E32" s="17"/>
      <c r="F32" s="17"/>
      <c r="G32" s="14"/>
    </row>
    <row r="33" spans="1:7" ht="26.25" x14ac:dyDescent="0.25">
      <c r="A33" s="24" t="s">
        <v>72</v>
      </c>
      <c r="B33" s="19">
        <f>73600-0.52</f>
        <v>73599.48</v>
      </c>
      <c r="C33" s="25"/>
      <c r="D33" s="21">
        <f>SUM(D30:D32)</f>
        <v>73599.48</v>
      </c>
      <c r="E33" s="26"/>
      <c r="F33" s="26"/>
      <c r="G33" s="27">
        <f>B33-D33</f>
        <v>0</v>
      </c>
    </row>
    <row r="34" spans="1:7" x14ac:dyDescent="0.25">
      <c r="A34" s="23"/>
      <c r="B34" s="9" t="s">
        <v>73</v>
      </c>
      <c r="C34" s="10">
        <v>41757</v>
      </c>
      <c r="D34" s="11">
        <v>80509</v>
      </c>
      <c r="E34" s="12" t="s">
        <v>74</v>
      </c>
      <c r="F34" s="12" t="s">
        <v>75</v>
      </c>
      <c r="G34" s="9" t="s">
        <v>76</v>
      </c>
    </row>
    <row r="35" spans="1:7" ht="38.25" x14ac:dyDescent="0.25">
      <c r="A35" s="23"/>
      <c r="B35" s="9" t="s">
        <v>77</v>
      </c>
      <c r="C35" s="10">
        <v>41820</v>
      </c>
      <c r="D35" s="11">
        <v>346427.57</v>
      </c>
      <c r="E35" s="12" t="s">
        <v>78</v>
      </c>
      <c r="F35" s="12" t="s">
        <v>79</v>
      </c>
      <c r="G35" s="9" t="s">
        <v>76</v>
      </c>
    </row>
    <row r="36" spans="1:7" x14ac:dyDescent="0.25">
      <c r="A36" s="29"/>
      <c r="B36" s="14"/>
      <c r="C36" s="15"/>
      <c r="D36" s="16"/>
      <c r="E36" s="17"/>
      <c r="F36" s="17"/>
      <c r="G36" s="14"/>
    </row>
    <row r="37" spans="1:7" ht="26.25" x14ac:dyDescent="0.25">
      <c r="A37" s="24" t="s">
        <v>80</v>
      </c>
      <c r="B37" s="19">
        <f>558964-32000-35000-5000-10000-50027.43</f>
        <v>426936.57</v>
      </c>
      <c r="C37" s="20"/>
      <c r="D37" s="21">
        <f>SUM(D34:D36)</f>
        <v>426936.57</v>
      </c>
      <c r="E37" s="22"/>
      <c r="F37" s="22"/>
      <c r="G37" s="19">
        <f>B37-D37</f>
        <v>0</v>
      </c>
    </row>
    <row r="38" spans="1:7" ht="63.75" x14ac:dyDescent="0.25">
      <c r="A38" s="13"/>
      <c r="B38" s="14" t="s">
        <v>81</v>
      </c>
      <c r="C38" s="15">
        <v>41638</v>
      </c>
      <c r="D38" s="16">
        <v>53436</v>
      </c>
      <c r="E38" s="17" t="s">
        <v>82</v>
      </c>
      <c r="F38" s="17" t="s">
        <v>83</v>
      </c>
      <c r="G38" s="14" t="s">
        <v>84</v>
      </c>
    </row>
    <row r="39" spans="1:7" ht="26.25" x14ac:dyDescent="0.25">
      <c r="A39" s="24" t="s">
        <v>85</v>
      </c>
      <c r="B39" s="30" t="s">
        <v>86</v>
      </c>
      <c r="C39" s="25"/>
      <c r="D39" s="21">
        <f>SUM(D38)</f>
        <v>53436</v>
      </c>
      <c r="E39" s="26"/>
      <c r="F39" s="26"/>
      <c r="G39" s="27">
        <f>B39-D39</f>
        <v>0</v>
      </c>
    </row>
    <row r="40" spans="1:7" ht="38.25" x14ac:dyDescent="0.25">
      <c r="A40" s="31"/>
      <c r="B40" s="14" t="s">
        <v>87</v>
      </c>
      <c r="C40" s="15">
        <v>41638</v>
      </c>
      <c r="D40" s="16">
        <v>4000</v>
      </c>
      <c r="E40" s="17" t="s">
        <v>88</v>
      </c>
      <c r="F40" s="17" t="s">
        <v>89</v>
      </c>
      <c r="G40" s="14" t="s">
        <v>90</v>
      </c>
    </row>
    <row r="41" spans="1:7" ht="51" x14ac:dyDescent="0.25">
      <c r="A41" s="13"/>
      <c r="B41" s="14" t="s">
        <v>91</v>
      </c>
      <c r="C41" s="15">
        <v>41635</v>
      </c>
      <c r="D41" s="16">
        <v>8956.2000000000007</v>
      </c>
      <c r="E41" s="17" t="s">
        <v>92</v>
      </c>
      <c r="F41" s="17" t="s">
        <v>93</v>
      </c>
      <c r="G41" s="14" t="s">
        <v>90</v>
      </c>
    </row>
    <row r="42" spans="1:7" ht="38.25" x14ac:dyDescent="0.25">
      <c r="A42" s="13"/>
      <c r="B42" s="14" t="s">
        <v>94</v>
      </c>
      <c r="C42" s="15">
        <v>41635</v>
      </c>
      <c r="D42" s="16">
        <v>3928.22</v>
      </c>
      <c r="E42" s="17" t="s">
        <v>92</v>
      </c>
      <c r="F42" s="17" t="s">
        <v>95</v>
      </c>
      <c r="G42" s="14" t="s">
        <v>90</v>
      </c>
    </row>
    <row r="43" spans="1:7" ht="26.25" x14ac:dyDescent="0.25">
      <c r="A43" s="13"/>
      <c r="B43" s="32" t="s">
        <v>96</v>
      </c>
      <c r="C43" s="33">
        <v>41638</v>
      </c>
      <c r="D43" s="34">
        <v>30000</v>
      </c>
      <c r="E43" s="13" t="s">
        <v>97</v>
      </c>
      <c r="F43" s="31" t="s">
        <v>98</v>
      </c>
      <c r="G43" s="14" t="s">
        <v>90</v>
      </c>
    </row>
    <row r="44" spans="1:7" ht="25.5" x14ac:dyDescent="0.25">
      <c r="A44" s="13"/>
      <c r="B44" s="14" t="s">
        <v>99</v>
      </c>
      <c r="C44" s="15">
        <v>41684</v>
      </c>
      <c r="D44" s="16">
        <v>1800</v>
      </c>
      <c r="E44" s="17" t="s">
        <v>100</v>
      </c>
      <c r="F44" s="17" t="s">
        <v>101</v>
      </c>
      <c r="G44" s="14" t="s">
        <v>90</v>
      </c>
    </row>
    <row r="45" spans="1:7" ht="39" x14ac:dyDescent="0.25">
      <c r="A45" s="13"/>
      <c r="B45" s="35" t="s">
        <v>102</v>
      </c>
      <c r="C45" s="33">
        <v>41699</v>
      </c>
      <c r="D45" s="34">
        <v>4900</v>
      </c>
      <c r="E45" s="13" t="s">
        <v>103</v>
      </c>
      <c r="F45" s="31" t="s">
        <v>104</v>
      </c>
      <c r="G45" s="14" t="s">
        <v>90</v>
      </c>
    </row>
    <row r="46" spans="1:7" ht="39" x14ac:dyDescent="0.25">
      <c r="A46" s="13"/>
      <c r="B46" s="32" t="s">
        <v>105</v>
      </c>
      <c r="C46" s="33">
        <v>41740</v>
      </c>
      <c r="D46" s="34">
        <v>2100</v>
      </c>
      <c r="E46" s="31" t="s">
        <v>106</v>
      </c>
      <c r="F46" s="31" t="s">
        <v>107</v>
      </c>
      <c r="G46" s="14" t="s">
        <v>90</v>
      </c>
    </row>
    <row r="47" spans="1:7" x14ac:dyDescent="0.25">
      <c r="A47" s="13"/>
      <c r="B47" s="35" t="s">
        <v>108</v>
      </c>
      <c r="C47" s="36">
        <v>41757</v>
      </c>
      <c r="D47" s="34">
        <v>58750</v>
      </c>
      <c r="E47" s="13" t="s">
        <v>109</v>
      </c>
      <c r="F47" s="13" t="s">
        <v>110</v>
      </c>
      <c r="G47" s="14" t="s">
        <v>90</v>
      </c>
    </row>
    <row r="48" spans="1:7" ht="26.25" x14ac:dyDescent="0.25">
      <c r="A48" s="7"/>
      <c r="B48" s="35" t="s">
        <v>111</v>
      </c>
      <c r="C48" s="36">
        <v>41816</v>
      </c>
      <c r="D48" s="34">
        <v>2980</v>
      </c>
      <c r="E48" s="12" t="s">
        <v>112</v>
      </c>
      <c r="F48" s="31" t="s">
        <v>113</v>
      </c>
      <c r="G48" s="14" t="s">
        <v>90</v>
      </c>
    </row>
    <row r="49" spans="1:7" ht="25.5" x14ac:dyDescent="0.25">
      <c r="A49" s="7"/>
      <c r="B49" s="35" t="s">
        <v>114</v>
      </c>
      <c r="C49" s="36">
        <v>41830</v>
      </c>
      <c r="D49" s="34">
        <v>6500.06</v>
      </c>
      <c r="E49" s="12" t="s">
        <v>115</v>
      </c>
      <c r="F49" s="13" t="s">
        <v>116</v>
      </c>
      <c r="G49" s="14" t="s">
        <v>90</v>
      </c>
    </row>
    <row r="50" spans="1:7" ht="26.25" x14ac:dyDescent="0.25">
      <c r="A50" s="7"/>
      <c r="B50" s="37" t="s">
        <v>117</v>
      </c>
      <c r="C50" s="36">
        <v>41891</v>
      </c>
      <c r="D50" s="34">
        <v>4300</v>
      </c>
      <c r="E50" s="12" t="s">
        <v>118</v>
      </c>
      <c r="F50" s="31" t="s">
        <v>119</v>
      </c>
      <c r="G50" s="14" t="s">
        <v>90</v>
      </c>
    </row>
    <row r="51" spans="1:7" x14ac:dyDescent="0.25">
      <c r="A51" s="7"/>
      <c r="B51" s="37" t="s">
        <v>120</v>
      </c>
      <c r="C51" s="36"/>
      <c r="D51" s="34">
        <v>5200</v>
      </c>
      <c r="E51" s="12" t="s">
        <v>121</v>
      </c>
      <c r="F51" s="31" t="s">
        <v>122</v>
      </c>
      <c r="G51" s="14" t="s">
        <v>90</v>
      </c>
    </row>
    <row r="52" spans="1:7" x14ac:dyDescent="0.25">
      <c r="A52" s="18" t="s">
        <v>123</v>
      </c>
      <c r="B52" s="19">
        <f>133300-5000+5114.48</f>
        <v>133414.48000000001</v>
      </c>
      <c r="C52" s="25"/>
      <c r="D52" s="21">
        <f>SUM(D40:D51)</f>
        <v>133414.47999999998</v>
      </c>
      <c r="E52" s="26"/>
      <c r="F52" s="26"/>
      <c r="G52" s="19">
        <f>B52-D52</f>
        <v>0</v>
      </c>
    </row>
    <row r="53" spans="1:7" x14ac:dyDescent="0.25">
      <c r="A53" s="23"/>
      <c r="B53" s="9"/>
      <c r="C53" s="10"/>
      <c r="D53" s="11"/>
      <c r="E53" s="12"/>
      <c r="F53" s="12"/>
      <c r="G53" s="9" t="s">
        <v>124</v>
      </c>
    </row>
    <row r="54" spans="1:7" ht="26.25" x14ac:dyDescent="0.25">
      <c r="A54" s="24" t="s">
        <v>125</v>
      </c>
      <c r="B54" s="30"/>
      <c r="C54" s="25"/>
      <c r="D54" s="21">
        <f>SUM(D53)</f>
        <v>0</v>
      </c>
      <c r="E54" s="26"/>
      <c r="F54" s="26"/>
      <c r="G54" s="27">
        <f>B54-D54</f>
        <v>0</v>
      </c>
    </row>
    <row r="55" spans="1:7" x14ac:dyDescent="0.25">
      <c r="A55" s="7"/>
      <c r="B55" s="9" t="s">
        <v>126</v>
      </c>
      <c r="C55" s="10">
        <v>41870</v>
      </c>
      <c r="D55" s="11">
        <v>6890.27</v>
      </c>
      <c r="E55" s="12" t="s">
        <v>127</v>
      </c>
      <c r="F55" s="12" t="s">
        <v>128</v>
      </c>
      <c r="G55" s="9" t="s">
        <v>129</v>
      </c>
    </row>
    <row r="56" spans="1:7" x14ac:dyDescent="0.25">
      <c r="A56" s="29"/>
      <c r="B56" s="14"/>
      <c r="C56" s="15"/>
      <c r="D56" s="16"/>
      <c r="E56" s="17"/>
      <c r="F56" s="17"/>
      <c r="G56" s="14"/>
    </row>
    <row r="57" spans="1:7" ht="26.25" x14ac:dyDescent="0.25">
      <c r="A57" s="24" t="s">
        <v>130</v>
      </c>
      <c r="B57" s="19">
        <f>10000+10000-13109.73</f>
        <v>6890.27</v>
      </c>
      <c r="C57" s="25"/>
      <c r="D57" s="21">
        <f>SUM(D55+D56)</f>
        <v>6890.27</v>
      </c>
      <c r="E57" s="26"/>
      <c r="F57" s="26"/>
      <c r="G57" s="19">
        <f>B57-D57</f>
        <v>0</v>
      </c>
    </row>
    <row r="58" spans="1:7" x14ac:dyDescent="0.25">
      <c r="A58" s="7"/>
      <c r="B58" s="9" t="s">
        <v>131</v>
      </c>
      <c r="C58" s="10">
        <v>41830</v>
      </c>
      <c r="D58" s="11">
        <v>135213.95000000001</v>
      </c>
      <c r="E58" s="12" t="s">
        <v>132</v>
      </c>
      <c r="F58" s="12" t="s">
        <v>133</v>
      </c>
      <c r="G58" s="9" t="s">
        <v>134</v>
      </c>
    </row>
    <row r="59" spans="1:7" x14ac:dyDescent="0.25">
      <c r="A59" s="7"/>
      <c r="B59" s="9" t="s">
        <v>135</v>
      </c>
      <c r="C59" s="10">
        <v>41841</v>
      </c>
      <c r="D59" s="11">
        <v>78786.05</v>
      </c>
      <c r="E59" s="12" t="s">
        <v>136</v>
      </c>
      <c r="F59" s="12" t="s">
        <v>137</v>
      </c>
      <c r="G59" s="9" t="s">
        <v>134</v>
      </c>
    </row>
    <row r="60" spans="1:7" x14ac:dyDescent="0.25">
      <c r="A60" s="7"/>
      <c r="B60" s="9" t="s">
        <v>138</v>
      </c>
      <c r="C60" s="10">
        <v>41991</v>
      </c>
      <c r="D60" s="11">
        <v>104818.96</v>
      </c>
      <c r="E60" s="12" t="s">
        <v>139</v>
      </c>
      <c r="F60" s="12" t="s">
        <v>133</v>
      </c>
      <c r="G60" s="9" t="s">
        <v>134</v>
      </c>
    </row>
    <row r="61" spans="1:7" x14ac:dyDescent="0.25">
      <c r="A61" s="18" t="s">
        <v>140</v>
      </c>
      <c r="B61" s="19">
        <f>258600-44600+104818.96</f>
        <v>318818.96000000002</v>
      </c>
      <c r="C61" s="25"/>
      <c r="D61" s="21">
        <f>SUM(D58:D60)</f>
        <v>318818.96000000002</v>
      </c>
      <c r="E61" s="26"/>
      <c r="F61" s="26"/>
      <c r="G61" s="19">
        <f>B61-D61</f>
        <v>0</v>
      </c>
    </row>
    <row r="62" spans="1:7" ht="38.25" x14ac:dyDescent="0.25">
      <c r="A62" s="7"/>
      <c r="B62" s="38" t="s">
        <v>141</v>
      </c>
      <c r="C62" s="39">
        <v>41915</v>
      </c>
      <c r="D62" s="11">
        <v>116200.23</v>
      </c>
      <c r="E62" s="12" t="s">
        <v>142</v>
      </c>
      <c r="F62" s="12" t="s">
        <v>143</v>
      </c>
      <c r="G62" s="9" t="s">
        <v>144</v>
      </c>
    </row>
    <row r="63" spans="1:7" x14ac:dyDescent="0.25">
      <c r="A63" s="7"/>
      <c r="B63" s="38"/>
      <c r="C63" s="39"/>
      <c r="D63" s="11"/>
      <c r="E63" s="12"/>
      <c r="F63" s="12"/>
      <c r="G63" s="9"/>
    </row>
    <row r="64" spans="1:7" ht="26.25" x14ac:dyDescent="0.25">
      <c r="A64" s="24" t="s">
        <v>145</v>
      </c>
      <c r="B64" s="19">
        <f>200000-83799.77</f>
        <v>116200.23</v>
      </c>
      <c r="C64" s="25"/>
      <c r="D64" s="21">
        <f>SUM(D62+D63)</f>
        <v>116200.23</v>
      </c>
      <c r="E64" s="26"/>
      <c r="F64" s="26"/>
      <c r="G64" s="19">
        <f>B64-D64</f>
        <v>0</v>
      </c>
    </row>
    <row r="65" spans="1:7" x14ac:dyDescent="0.25">
      <c r="A65" s="7"/>
      <c r="B65" s="38" t="s">
        <v>146</v>
      </c>
      <c r="C65" s="39">
        <v>41992</v>
      </c>
      <c r="D65" s="11">
        <v>200000</v>
      </c>
      <c r="E65" s="12" t="s">
        <v>139</v>
      </c>
      <c r="F65" s="12" t="s">
        <v>147</v>
      </c>
      <c r="G65" s="9" t="s">
        <v>148</v>
      </c>
    </row>
    <row r="66" spans="1:7" x14ac:dyDescent="0.25">
      <c r="A66" s="18" t="s">
        <v>149</v>
      </c>
      <c r="B66" s="19">
        <v>200000</v>
      </c>
      <c r="C66" s="25"/>
      <c r="D66" s="21">
        <f>SUM(D65:D65)</f>
        <v>200000</v>
      </c>
      <c r="E66" s="26"/>
      <c r="F66" s="40"/>
      <c r="G66" s="19">
        <f>B66-D66</f>
        <v>0</v>
      </c>
    </row>
    <row r="67" spans="1:7" x14ac:dyDescent="0.25">
      <c r="A67" s="7"/>
      <c r="B67" s="9" t="s">
        <v>150</v>
      </c>
      <c r="C67" s="10">
        <v>41638</v>
      </c>
      <c r="D67" s="11">
        <v>36000</v>
      </c>
      <c r="E67" s="12" t="s">
        <v>151</v>
      </c>
      <c r="F67" s="12" t="s">
        <v>152</v>
      </c>
      <c r="G67" s="9" t="s">
        <v>153</v>
      </c>
    </row>
    <row r="68" spans="1:7" x14ac:dyDescent="0.25">
      <c r="A68" s="7"/>
      <c r="B68" s="9" t="s">
        <v>154</v>
      </c>
      <c r="C68" s="10">
        <v>41638</v>
      </c>
      <c r="D68" s="11">
        <v>31303.8</v>
      </c>
      <c r="E68" s="12" t="s">
        <v>155</v>
      </c>
      <c r="F68" s="12" t="s">
        <v>156</v>
      </c>
      <c r="G68" s="9" t="s">
        <v>153</v>
      </c>
    </row>
    <row r="69" spans="1:7" x14ac:dyDescent="0.25">
      <c r="A69" s="7"/>
      <c r="B69" s="9" t="s">
        <v>157</v>
      </c>
      <c r="C69" s="10">
        <v>41638</v>
      </c>
      <c r="D69" s="11">
        <v>17334</v>
      </c>
      <c r="E69" s="12" t="s">
        <v>155</v>
      </c>
      <c r="F69" s="12" t="s">
        <v>158</v>
      </c>
      <c r="G69" s="9" t="s">
        <v>153</v>
      </c>
    </row>
    <row r="70" spans="1:7" x14ac:dyDescent="0.25">
      <c r="A70" s="7"/>
      <c r="B70" s="9" t="s">
        <v>159</v>
      </c>
      <c r="C70" s="10">
        <v>41638</v>
      </c>
      <c r="D70" s="11">
        <v>42000</v>
      </c>
      <c r="E70" s="12" t="s">
        <v>155</v>
      </c>
      <c r="F70" s="12" t="s">
        <v>160</v>
      </c>
      <c r="G70" s="9" t="s">
        <v>153</v>
      </c>
    </row>
    <row r="71" spans="1:7" x14ac:dyDescent="0.25">
      <c r="A71" s="7"/>
      <c r="B71" s="9" t="s">
        <v>161</v>
      </c>
      <c r="C71" s="10">
        <v>41638</v>
      </c>
      <c r="D71" s="11">
        <v>34250</v>
      </c>
      <c r="E71" s="12" t="s">
        <v>162</v>
      </c>
      <c r="F71" s="12" t="s">
        <v>163</v>
      </c>
      <c r="G71" s="9" t="s">
        <v>153</v>
      </c>
    </row>
    <row r="72" spans="1:7" x14ac:dyDescent="0.25">
      <c r="A72" s="7"/>
      <c r="B72" s="9" t="s">
        <v>164</v>
      </c>
      <c r="C72" s="10">
        <v>41638</v>
      </c>
      <c r="D72" s="11">
        <v>9660</v>
      </c>
      <c r="E72" s="12" t="s">
        <v>162</v>
      </c>
      <c r="F72" s="12" t="s">
        <v>165</v>
      </c>
      <c r="G72" s="9" t="s">
        <v>153</v>
      </c>
    </row>
    <row r="73" spans="1:7" x14ac:dyDescent="0.25">
      <c r="A73" s="7"/>
      <c r="B73" s="9" t="s">
        <v>166</v>
      </c>
      <c r="C73" s="10">
        <v>41638</v>
      </c>
      <c r="D73" s="11">
        <v>25800</v>
      </c>
      <c r="E73" s="12" t="s">
        <v>162</v>
      </c>
      <c r="F73" s="12" t="s">
        <v>167</v>
      </c>
      <c r="G73" s="9" t="s">
        <v>153</v>
      </c>
    </row>
    <row r="74" spans="1:7" x14ac:dyDescent="0.25">
      <c r="A74" s="7"/>
      <c r="B74" s="9" t="s">
        <v>168</v>
      </c>
      <c r="C74" s="10">
        <v>41648</v>
      </c>
      <c r="D74" s="11">
        <v>129600</v>
      </c>
      <c r="E74" s="12" t="s">
        <v>155</v>
      </c>
      <c r="F74" s="12" t="s">
        <v>169</v>
      </c>
      <c r="G74" s="9" t="s">
        <v>153</v>
      </c>
    </row>
    <row r="75" spans="1:7" x14ac:dyDescent="0.25">
      <c r="A75" s="7"/>
      <c r="B75" s="9" t="s">
        <v>170</v>
      </c>
      <c r="C75" s="10">
        <v>41648</v>
      </c>
      <c r="D75" s="11">
        <v>36400</v>
      </c>
      <c r="E75" s="12" t="s">
        <v>155</v>
      </c>
      <c r="F75" s="12" t="s">
        <v>171</v>
      </c>
      <c r="G75" s="9" t="s">
        <v>153</v>
      </c>
    </row>
    <row r="76" spans="1:7" x14ac:dyDescent="0.25">
      <c r="A76" s="7"/>
      <c r="B76" s="9" t="s">
        <v>172</v>
      </c>
      <c r="C76" s="10">
        <v>41648</v>
      </c>
      <c r="D76" s="11">
        <v>73000</v>
      </c>
      <c r="E76" s="12" t="s">
        <v>151</v>
      </c>
      <c r="F76" s="12" t="s">
        <v>173</v>
      </c>
      <c r="G76" s="9" t="s">
        <v>153</v>
      </c>
    </row>
    <row r="77" spans="1:7" x14ac:dyDescent="0.25">
      <c r="A77" s="7"/>
      <c r="B77" s="9" t="s">
        <v>174</v>
      </c>
      <c r="C77" s="10">
        <v>41648</v>
      </c>
      <c r="D77" s="11">
        <v>361750</v>
      </c>
      <c r="E77" s="12" t="s">
        <v>175</v>
      </c>
      <c r="F77" s="12" t="s">
        <v>176</v>
      </c>
      <c r="G77" s="9" t="s">
        <v>153</v>
      </c>
    </row>
    <row r="78" spans="1:7" x14ac:dyDescent="0.25">
      <c r="A78" s="7"/>
      <c r="B78" s="9" t="s">
        <v>177</v>
      </c>
      <c r="C78" s="10">
        <v>41648</v>
      </c>
      <c r="D78" s="11">
        <v>61223.68</v>
      </c>
      <c r="E78" s="12" t="s">
        <v>151</v>
      </c>
      <c r="F78" s="12" t="s">
        <v>178</v>
      </c>
      <c r="G78" s="9" t="s">
        <v>153</v>
      </c>
    </row>
    <row r="79" spans="1:7" ht="38.25" x14ac:dyDescent="0.25">
      <c r="A79" s="7"/>
      <c r="B79" s="9" t="s">
        <v>179</v>
      </c>
      <c r="C79" s="10">
        <v>41648</v>
      </c>
      <c r="D79" s="11">
        <v>197250</v>
      </c>
      <c r="E79" s="12" t="s">
        <v>180</v>
      </c>
      <c r="F79" s="12" t="s">
        <v>181</v>
      </c>
      <c r="G79" s="9" t="s">
        <v>153</v>
      </c>
    </row>
    <row r="80" spans="1:7" x14ac:dyDescent="0.25">
      <c r="A80" s="7"/>
      <c r="B80" s="9" t="s">
        <v>182</v>
      </c>
      <c r="C80" s="10">
        <v>41726</v>
      </c>
      <c r="D80" s="11">
        <v>251010</v>
      </c>
      <c r="E80" s="12" t="s">
        <v>151</v>
      </c>
      <c r="F80" s="12" t="s">
        <v>173</v>
      </c>
      <c r="G80" s="9" t="s">
        <v>153</v>
      </c>
    </row>
    <row r="81" spans="1:7" ht="25.5" x14ac:dyDescent="0.25">
      <c r="A81" s="7"/>
      <c r="B81" s="9" t="s">
        <v>183</v>
      </c>
      <c r="C81" s="10">
        <v>41726</v>
      </c>
      <c r="D81" s="11">
        <v>286530</v>
      </c>
      <c r="E81" s="12" t="s">
        <v>184</v>
      </c>
      <c r="F81" s="12" t="s">
        <v>176</v>
      </c>
      <c r="G81" s="9" t="s">
        <v>153</v>
      </c>
    </row>
    <row r="82" spans="1:7" ht="25.5" x14ac:dyDescent="0.25">
      <c r="A82" s="7"/>
      <c r="B82" s="9" t="s">
        <v>185</v>
      </c>
      <c r="C82" s="10">
        <v>41726</v>
      </c>
      <c r="D82" s="11">
        <v>211230</v>
      </c>
      <c r="E82" s="12" t="s">
        <v>184</v>
      </c>
      <c r="F82" s="12" t="s">
        <v>181</v>
      </c>
      <c r="G82" s="9" t="s">
        <v>153</v>
      </c>
    </row>
    <row r="83" spans="1:7" x14ac:dyDescent="0.25">
      <c r="A83" s="7" t="s">
        <v>186</v>
      </c>
      <c r="B83" s="41">
        <v>1</v>
      </c>
      <c r="C83" s="10">
        <v>41730</v>
      </c>
      <c r="D83" s="42">
        <v>-7200</v>
      </c>
      <c r="E83" s="43" t="s">
        <v>151</v>
      </c>
      <c r="F83" s="44" t="s">
        <v>152</v>
      </c>
      <c r="G83" s="9" t="s">
        <v>153</v>
      </c>
    </row>
    <row r="84" spans="1:7" x14ac:dyDescent="0.25">
      <c r="A84" s="7" t="s">
        <v>186</v>
      </c>
      <c r="B84" s="41">
        <v>1</v>
      </c>
      <c r="C84" s="10">
        <v>41730</v>
      </c>
      <c r="D84" s="42">
        <v>-33188</v>
      </c>
      <c r="E84" s="43" t="s">
        <v>155</v>
      </c>
      <c r="F84" s="44" t="s">
        <v>169</v>
      </c>
      <c r="G84" s="9" t="s">
        <v>153</v>
      </c>
    </row>
    <row r="85" spans="1:7" x14ac:dyDescent="0.25">
      <c r="A85" s="7" t="s">
        <v>186</v>
      </c>
      <c r="B85" s="45">
        <v>1</v>
      </c>
      <c r="C85" s="10">
        <v>41730</v>
      </c>
      <c r="D85" s="42">
        <v>-16440</v>
      </c>
      <c r="E85" s="7" t="s">
        <v>155</v>
      </c>
      <c r="F85" s="46" t="s">
        <v>171</v>
      </c>
      <c r="G85" s="9" t="s">
        <v>153</v>
      </c>
    </row>
    <row r="86" spans="1:7" x14ac:dyDescent="0.25">
      <c r="A86" s="7" t="s">
        <v>186</v>
      </c>
      <c r="B86" s="45">
        <v>1</v>
      </c>
      <c r="C86" s="10">
        <v>41730</v>
      </c>
      <c r="D86" s="42">
        <v>-7858.4</v>
      </c>
      <c r="E86" s="7" t="s">
        <v>151</v>
      </c>
      <c r="F86" s="46" t="s">
        <v>173</v>
      </c>
      <c r="G86" s="9" t="s">
        <v>153</v>
      </c>
    </row>
    <row r="87" spans="1:7" x14ac:dyDescent="0.25">
      <c r="A87" s="7" t="s">
        <v>186</v>
      </c>
      <c r="B87" s="45">
        <v>1</v>
      </c>
      <c r="C87" s="10">
        <v>41730</v>
      </c>
      <c r="D87" s="42">
        <v>-42405.1</v>
      </c>
      <c r="E87" s="7" t="s">
        <v>175</v>
      </c>
      <c r="F87" s="46" t="s">
        <v>176</v>
      </c>
      <c r="G87" s="9" t="s">
        <v>153</v>
      </c>
    </row>
    <row r="88" spans="1:7" x14ac:dyDescent="0.25">
      <c r="A88" s="7" t="s">
        <v>186</v>
      </c>
      <c r="B88" s="45">
        <v>1</v>
      </c>
      <c r="C88" s="10">
        <v>41730</v>
      </c>
      <c r="D88" s="42">
        <v>-8138.24</v>
      </c>
      <c r="E88" s="7" t="s">
        <v>151</v>
      </c>
      <c r="F88" s="46" t="s">
        <v>178</v>
      </c>
      <c r="G88" s="9" t="s">
        <v>153</v>
      </c>
    </row>
    <row r="89" spans="1:7" ht="39" x14ac:dyDescent="0.25">
      <c r="A89" s="7" t="s">
        <v>186</v>
      </c>
      <c r="B89" s="45">
        <v>1</v>
      </c>
      <c r="C89" s="10">
        <v>41730</v>
      </c>
      <c r="D89" s="42">
        <v>-12901</v>
      </c>
      <c r="E89" s="46" t="s">
        <v>180</v>
      </c>
      <c r="F89" s="46" t="s">
        <v>181</v>
      </c>
      <c r="G89" s="9" t="s">
        <v>187</v>
      </c>
    </row>
    <row r="90" spans="1:7" ht="26.25" x14ac:dyDescent="0.25">
      <c r="A90" s="7"/>
      <c r="B90" s="45" t="s">
        <v>188</v>
      </c>
      <c r="C90" s="10">
        <v>41848</v>
      </c>
      <c r="D90" s="42">
        <v>397120</v>
      </c>
      <c r="E90" s="46" t="s">
        <v>184</v>
      </c>
      <c r="F90" s="46" t="s">
        <v>176</v>
      </c>
      <c r="G90" s="9" t="s">
        <v>153</v>
      </c>
    </row>
    <row r="91" spans="1:7" x14ac:dyDescent="0.25">
      <c r="A91" s="7"/>
      <c r="B91" s="45" t="s">
        <v>189</v>
      </c>
      <c r="C91" s="10">
        <v>41848</v>
      </c>
      <c r="D91" s="42">
        <v>310500</v>
      </c>
      <c r="E91" s="46" t="s">
        <v>190</v>
      </c>
      <c r="F91" s="46" t="s">
        <v>181</v>
      </c>
      <c r="G91" s="9" t="s">
        <v>153</v>
      </c>
    </row>
    <row r="92" spans="1:7" x14ac:dyDescent="0.25">
      <c r="A92" s="7"/>
      <c r="B92" s="45" t="s">
        <v>49</v>
      </c>
      <c r="C92" s="10">
        <v>41913</v>
      </c>
      <c r="D92" s="47">
        <v>125000</v>
      </c>
      <c r="E92" s="46" t="s">
        <v>155</v>
      </c>
      <c r="F92" s="46" t="s">
        <v>169</v>
      </c>
      <c r="G92" s="9" t="s">
        <v>153</v>
      </c>
    </row>
    <row r="93" spans="1:7" ht="26.25" x14ac:dyDescent="0.25">
      <c r="A93" s="7"/>
      <c r="B93" s="45" t="s">
        <v>191</v>
      </c>
      <c r="C93" s="10">
        <v>41913</v>
      </c>
      <c r="D93" s="47">
        <v>202446</v>
      </c>
      <c r="E93" s="46" t="s">
        <v>184</v>
      </c>
      <c r="F93" s="46" t="s">
        <v>176</v>
      </c>
      <c r="G93" s="9" t="s">
        <v>153</v>
      </c>
    </row>
    <row r="94" spans="1:7" ht="26.25" x14ac:dyDescent="0.25">
      <c r="A94" s="7"/>
      <c r="B94" s="45" t="s">
        <v>192</v>
      </c>
      <c r="C94" s="10">
        <v>41913</v>
      </c>
      <c r="D94" s="47">
        <v>28000</v>
      </c>
      <c r="E94" s="46" t="s">
        <v>184</v>
      </c>
      <c r="F94" s="46" t="s">
        <v>181</v>
      </c>
      <c r="G94" s="9" t="s">
        <v>153</v>
      </c>
    </row>
    <row r="95" spans="1:7" x14ac:dyDescent="0.25">
      <c r="A95" s="7"/>
      <c r="B95" s="45" t="s">
        <v>193</v>
      </c>
      <c r="C95" s="10">
        <v>41913</v>
      </c>
      <c r="D95" s="47">
        <v>51300</v>
      </c>
      <c r="E95" s="7" t="s">
        <v>151</v>
      </c>
      <c r="F95" s="46" t="s">
        <v>173</v>
      </c>
      <c r="G95" s="9" t="s">
        <v>153</v>
      </c>
    </row>
    <row r="96" spans="1:7" x14ac:dyDescent="0.25">
      <c r="A96" s="7"/>
      <c r="B96" s="45" t="s">
        <v>194</v>
      </c>
      <c r="C96" s="10">
        <v>41913</v>
      </c>
      <c r="D96" s="47">
        <v>67200</v>
      </c>
      <c r="E96" s="46" t="s">
        <v>155</v>
      </c>
      <c r="F96" s="46" t="s">
        <v>171</v>
      </c>
      <c r="G96" s="9" t="s">
        <v>153</v>
      </c>
    </row>
    <row r="97" spans="1:7" x14ac:dyDescent="0.25">
      <c r="A97" s="7"/>
      <c r="B97" s="45" t="s">
        <v>195</v>
      </c>
      <c r="C97" s="10">
        <v>41913</v>
      </c>
      <c r="D97" s="47">
        <v>4830</v>
      </c>
      <c r="E97" s="46" t="s">
        <v>162</v>
      </c>
      <c r="F97" s="46" t="s">
        <v>165</v>
      </c>
      <c r="G97" s="9" t="s">
        <v>153</v>
      </c>
    </row>
    <row r="98" spans="1:7" x14ac:dyDescent="0.25">
      <c r="A98" s="7"/>
      <c r="B98" s="45" t="s">
        <v>196</v>
      </c>
      <c r="C98" s="10">
        <v>41913</v>
      </c>
      <c r="D98" s="47">
        <v>74600</v>
      </c>
      <c r="E98" s="48" t="s">
        <v>155</v>
      </c>
      <c r="F98" s="48" t="s">
        <v>156</v>
      </c>
      <c r="G98" s="9" t="s">
        <v>153</v>
      </c>
    </row>
    <row r="99" spans="1:7" x14ac:dyDescent="0.25">
      <c r="A99" s="7"/>
      <c r="B99" s="45" t="s">
        <v>197</v>
      </c>
      <c r="C99" s="10">
        <v>41913</v>
      </c>
      <c r="D99" s="47">
        <v>19600</v>
      </c>
      <c r="E99" s="46" t="s">
        <v>162</v>
      </c>
      <c r="F99" s="46" t="s">
        <v>167</v>
      </c>
      <c r="G99" s="9" t="s">
        <v>153</v>
      </c>
    </row>
    <row r="100" spans="1:7" x14ac:dyDescent="0.25">
      <c r="A100" s="7"/>
      <c r="B100" s="45" t="s">
        <v>198</v>
      </c>
      <c r="C100" s="10">
        <v>41962</v>
      </c>
      <c r="D100" s="42">
        <v>161540.79999999999</v>
      </c>
      <c r="E100" s="46" t="s">
        <v>190</v>
      </c>
      <c r="F100" s="46" t="s">
        <v>181</v>
      </c>
      <c r="G100" s="9" t="s">
        <v>153</v>
      </c>
    </row>
    <row r="101" spans="1:7" x14ac:dyDescent="0.25">
      <c r="A101" s="7"/>
      <c r="B101" s="41" t="s">
        <v>199</v>
      </c>
      <c r="C101" s="10">
        <v>41962</v>
      </c>
      <c r="D101" s="42">
        <v>10620</v>
      </c>
      <c r="E101" s="43" t="s">
        <v>151</v>
      </c>
      <c r="F101" s="44" t="s">
        <v>152</v>
      </c>
      <c r="G101" s="9" t="s">
        <v>153</v>
      </c>
    </row>
    <row r="102" spans="1:7" x14ac:dyDescent="0.25">
      <c r="A102" s="7"/>
      <c r="B102" s="45" t="s">
        <v>200</v>
      </c>
      <c r="C102" s="10">
        <v>41962</v>
      </c>
      <c r="D102" s="42">
        <v>14819</v>
      </c>
      <c r="E102" s="7" t="s">
        <v>151</v>
      </c>
      <c r="F102" s="46" t="s">
        <v>178</v>
      </c>
      <c r="G102" s="9" t="s">
        <v>153</v>
      </c>
    </row>
    <row r="103" spans="1:7" ht="26.25" x14ac:dyDescent="0.25">
      <c r="A103" s="7"/>
      <c r="B103" s="45" t="s">
        <v>201</v>
      </c>
      <c r="C103" s="10">
        <v>41962</v>
      </c>
      <c r="D103" s="47">
        <v>215796</v>
      </c>
      <c r="E103" s="46" t="s">
        <v>184</v>
      </c>
      <c r="F103" s="46" t="s">
        <v>176</v>
      </c>
      <c r="G103" s="9" t="s">
        <v>153</v>
      </c>
    </row>
    <row r="104" spans="1:7" x14ac:dyDescent="0.25">
      <c r="A104" s="7"/>
      <c r="B104" s="45" t="s">
        <v>202</v>
      </c>
      <c r="C104" s="10">
        <v>41962</v>
      </c>
      <c r="D104" s="47">
        <v>28500</v>
      </c>
      <c r="E104" s="7" t="s">
        <v>151</v>
      </c>
      <c r="F104" s="46" t="s">
        <v>173</v>
      </c>
      <c r="G104" s="9" t="s">
        <v>153</v>
      </c>
    </row>
    <row r="105" spans="1:7" x14ac:dyDescent="0.25">
      <c r="A105" s="7"/>
      <c r="B105" s="45" t="s">
        <v>203</v>
      </c>
      <c r="C105" s="10">
        <v>41962</v>
      </c>
      <c r="D105" s="47">
        <v>49350</v>
      </c>
      <c r="E105" s="46" t="s">
        <v>155</v>
      </c>
      <c r="F105" s="46" t="s">
        <v>169</v>
      </c>
      <c r="G105" s="9" t="s">
        <v>153</v>
      </c>
    </row>
    <row r="106" spans="1:7" x14ac:dyDescent="0.25">
      <c r="A106" s="7"/>
      <c r="B106" s="45" t="s">
        <v>204</v>
      </c>
      <c r="C106" s="10">
        <v>41962</v>
      </c>
      <c r="D106" s="47">
        <v>19200</v>
      </c>
      <c r="E106" s="46" t="s">
        <v>155</v>
      </c>
      <c r="F106" s="46" t="s">
        <v>171</v>
      </c>
      <c r="G106" s="9" t="s">
        <v>153</v>
      </c>
    </row>
    <row r="107" spans="1:7" x14ac:dyDescent="0.25">
      <c r="A107" s="7"/>
      <c r="B107" s="45" t="s">
        <v>205</v>
      </c>
      <c r="C107" s="10">
        <v>41962</v>
      </c>
      <c r="D107" s="47">
        <v>1500</v>
      </c>
      <c r="E107" s="48" t="s">
        <v>155</v>
      </c>
      <c r="F107" s="48" t="s">
        <v>156</v>
      </c>
      <c r="G107" s="9" t="s">
        <v>153</v>
      </c>
    </row>
    <row r="108" spans="1:7" x14ac:dyDescent="0.25">
      <c r="A108" s="7"/>
      <c r="B108" s="45" t="s">
        <v>206</v>
      </c>
      <c r="C108" s="10">
        <v>41962</v>
      </c>
      <c r="D108" s="47">
        <v>13260</v>
      </c>
      <c r="E108" s="46" t="s">
        <v>162</v>
      </c>
      <c r="F108" s="46" t="s">
        <v>167</v>
      </c>
      <c r="G108" s="9" t="s">
        <v>153</v>
      </c>
    </row>
    <row r="109" spans="1:7" x14ac:dyDescent="0.25">
      <c r="A109" s="7"/>
      <c r="B109" s="45" t="s">
        <v>207</v>
      </c>
      <c r="C109" s="10">
        <v>41962</v>
      </c>
      <c r="D109" s="47">
        <v>17618</v>
      </c>
      <c r="E109" s="46" t="s">
        <v>162</v>
      </c>
      <c r="F109" s="46" t="s">
        <v>163</v>
      </c>
      <c r="G109" s="9" t="s">
        <v>153</v>
      </c>
    </row>
    <row r="110" spans="1:7" x14ac:dyDescent="0.25">
      <c r="A110" s="7"/>
      <c r="B110" s="45"/>
      <c r="C110" s="10"/>
      <c r="D110" s="42"/>
      <c r="E110" s="46"/>
      <c r="F110" s="46"/>
      <c r="G110" s="9"/>
    </row>
    <row r="111" spans="1:7" x14ac:dyDescent="0.25">
      <c r="A111" s="18" t="s">
        <v>208</v>
      </c>
      <c r="B111" s="19">
        <f>2512300+350000+94600+98549.25+433561.29</f>
        <v>3489010.54</v>
      </c>
      <c r="C111" s="49"/>
      <c r="D111" s="21">
        <f>SUM(D67:D109)</f>
        <v>3489010.54</v>
      </c>
      <c r="E111" s="50"/>
      <c r="F111" s="50"/>
      <c r="G111" s="19">
        <f>B111-D111</f>
        <v>0</v>
      </c>
    </row>
    <row r="112" spans="1:7" x14ac:dyDescent="0.25">
      <c r="A112" s="7"/>
      <c r="B112" s="7"/>
      <c r="C112" s="7"/>
      <c r="D112" s="7"/>
      <c r="E112" s="7"/>
      <c r="F112" s="7"/>
      <c r="G112" s="7"/>
    </row>
    <row r="113" spans="1:7" x14ac:dyDescent="0.25">
      <c r="A113" s="7"/>
      <c r="B113" s="51">
        <f>B10+B12+B14+B16+B26+B29+B33+B37+B39+B52+B54+B57+B64+B66+B111+B61</f>
        <v>6762638.6900000004</v>
      </c>
      <c r="C113" s="7"/>
      <c r="D113" s="51">
        <f>D10+D12+D14+D16+D26+D29+D33+D37+D39+D52+D54+D57+D64+D66+D111+D61</f>
        <v>6762638.6900000004</v>
      </c>
      <c r="E113" s="52">
        <f>D113/B113</f>
        <v>1</v>
      </c>
      <c r="F113" s="7"/>
      <c r="G113" s="53"/>
    </row>
    <row r="114" spans="1:7" x14ac:dyDescent="0.25">
      <c r="A114" s="7"/>
      <c r="B114" s="7"/>
      <c r="C114" s="7"/>
      <c r="D114" s="7"/>
      <c r="E114" s="7"/>
      <c r="F114" s="7"/>
      <c r="G114" s="7"/>
    </row>
    <row r="115" spans="1:7" x14ac:dyDescent="0.25">
      <c r="A115" s="7"/>
      <c r="B115" s="7"/>
      <c r="C115" s="7"/>
      <c r="D115" s="7"/>
      <c r="E115" s="7"/>
      <c r="F115" s="7"/>
      <c r="G115" s="7"/>
    </row>
    <row r="119" spans="1:7" x14ac:dyDescent="0.25">
      <c r="B119" s="54"/>
      <c r="C119" s="54"/>
      <c r="D119" s="54"/>
    </row>
    <row r="120" spans="1:7" x14ac:dyDescent="0.25">
      <c r="B120" s="54"/>
      <c r="C120" s="54"/>
      <c r="D120" s="54"/>
    </row>
    <row r="121" spans="1:7" x14ac:dyDescent="0.25">
      <c r="B121" s="55"/>
      <c r="C121" s="54"/>
      <c r="D121" s="54"/>
    </row>
    <row r="122" spans="1:7" x14ac:dyDescent="0.25">
      <c r="B122" s="54"/>
      <c r="C122" s="54"/>
      <c r="D122" s="54"/>
    </row>
    <row r="123" spans="1:7" x14ac:dyDescent="0.25">
      <c r="B123" s="54"/>
      <c r="C123" s="54"/>
      <c r="D123" s="54"/>
    </row>
    <row r="124" spans="1:7" x14ac:dyDescent="0.25">
      <c r="B124" s="55"/>
    </row>
    <row r="125" spans="1:7" x14ac:dyDescent="0.25">
      <c r="B125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2015-02-03T09:12:15Z</dcterms:modified>
</cp:coreProperties>
</file>